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auphin\Downloads\"/>
    </mc:Choice>
  </mc:AlternateContent>
  <bookViews>
    <workbookView xWindow="0" yWindow="0" windowWidth="19200" windowHeight="12180"/>
  </bookViews>
  <sheets>
    <sheet name="Network Load Calculator" sheetId="1" r:id="rId1"/>
    <sheet name="Background_Calc" sheetId="2" state="hidden" r:id="rId2"/>
  </sheets>
  <calcPr calcId="152511"/>
  <customWorkbookViews>
    <customWorkbookView name="Joshua Machado - Personal View" guid="{66B29E30-41CA-4AE1-8305-791346B5DF2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C34" i="2" s="1"/>
  <c r="D34" i="2" s="1"/>
  <c r="N29" i="1"/>
  <c r="C24" i="2"/>
  <c r="C27" i="2" s="1"/>
  <c r="D27" i="2" s="1"/>
  <c r="N22" i="1"/>
  <c r="C7" i="2" l="1"/>
  <c r="G32" i="1"/>
  <c r="M33" i="1" l="1"/>
  <c r="J33" i="1"/>
  <c r="K3" i="2"/>
  <c r="D31" i="2"/>
  <c r="D33" i="2" s="1"/>
  <c r="H29" i="1"/>
  <c r="H25" i="1"/>
  <c r="C8" i="2"/>
  <c r="H22" i="1"/>
  <c r="C10" i="2"/>
  <c r="C15" i="2" s="1"/>
  <c r="C9" i="2"/>
  <c r="C14" i="2" s="1"/>
  <c r="C6" i="2" l="1"/>
  <c r="G13" i="2" s="1"/>
  <c r="C17" i="2"/>
  <c r="E17" i="2" s="1"/>
  <c r="G17" i="2" s="1"/>
  <c r="C18" i="2"/>
  <c r="E18" i="2" s="1"/>
  <c r="G18" i="2" s="1"/>
  <c r="G10" i="2" l="1"/>
  <c r="G25" i="1"/>
  <c r="G22" i="1"/>
  <c r="G29" i="1" l="1"/>
  <c r="I3" i="2" s="1"/>
  <c r="J6" i="2" s="1"/>
  <c r="J12" i="1" l="1"/>
  <c r="J10" i="1" s="1"/>
  <c r="M26" i="1"/>
  <c r="J26" i="1"/>
  <c r="D24" i="2"/>
  <c r="D26" i="2" s="1"/>
</calcChain>
</file>

<file path=xl/sharedStrings.xml><?xml version="1.0" encoding="utf-8"?>
<sst xmlns="http://schemas.openxmlformats.org/spreadsheetml/2006/main" count="63" uniqueCount="47">
  <si>
    <t>Update Rate</t>
  </si>
  <si>
    <t>Input</t>
  </si>
  <si>
    <t>Output</t>
  </si>
  <si>
    <t>ms</t>
  </si>
  <si>
    <t>update rate</t>
  </si>
  <si>
    <t># of devices</t>
  </si>
  <si>
    <t>avg input data</t>
  </si>
  <si>
    <t>avg output data</t>
  </si>
  <si>
    <t># of bits in a byte</t>
  </si>
  <si>
    <t># of ms in a second</t>
  </si>
  <si>
    <t>packet overhead</t>
  </si>
  <si>
    <t>bytes</t>
  </si>
  <si>
    <t>bits</t>
  </si>
  <si>
    <t>input packet size</t>
  </si>
  <si>
    <t>output packet size</t>
  </si>
  <si>
    <t>Input Network Load</t>
  </si>
  <si>
    <t>Output Network Load</t>
  </si>
  <si>
    <t>bps</t>
  </si>
  <si>
    <t>Network Load Calculation Tool</t>
  </si>
  <si>
    <t>Network Details</t>
  </si>
  <si>
    <t>Number of Devices</t>
  </si>
  <si>
    <t>Average Input Data per Device</t>
  </si>
  <si>
    <t>Average Output Data per Device</t>
  </si>
  <si>
    <t>Network Load per Device</t>
  </si>
  <si>
    <t>Total Network Load</t>
  </si>
  <si>
    <t>Network Load</t>
  </si>
  <si>
    <t>Packet Rate</t>
  </si>
  <si>
    <t>pps</t>
  </si>
  <si>
    <t>Donut</t>
  </si>
  <si>
    <t>Pie</t>
  </si>
  <si>
    <t>Pass/Fail Criteria</t>
  </si>
  <si>
    <t>Max Network Load</t>
  </si>
  <si>
    <t>Max packet rate</t>
  </si>
  <si>
    <t>Case</t>
  </si>
  <si>
    <t>Failure Message</t>
  </si>
  <si>
    <t>Packet Rate Fail</t>
  </si>
  <si>
    <t>Case #</t>
  </si>
  <si>
    <t>PROFINET</t>
  </si>
  <si>
    <t>packet rate</t>
  </si>
  <si>
    <t>Chris bps</t>
  </si>
  <si>
    <t>Total Statistics</t>
  </si>
  <si>
    <t>Mbps</t>
  </si>
  <si>
    <t>kbps</t>
  </si>
  <si>
    <t>Total Network Load and Packet Rate</t>
  </si>
  <si>
    <t>Network Load Fail</t>
  </si>
  <si>
    <t>Network Load Chart</t>
  </si>
  <si>
    <t>Packet Rate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</si>
</sst>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CC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>
      <alignment horizontal="left"/>
    </xf>
    <xf numFmtId="0" fontId="4" fillId="3" borderId="4" xfId="0" applyFont="1" applyFill="1" applyBorder="1"/>
    <xf numFmtId="0" fontId="4" fillId="3" borderId="6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0" fillId="3" borderId="0" xfId="0" applyFill="1"/>
    <xf numFmtId="0" fontId="0" fillId="3" borderId="0" xfId="0" applyFill="1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0" fillId="0" borderId="3" xfId="0" applyBorder="1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right"/>
      <protection hidden="1"/>
    </xf>
    <xf numFmtId="0" fontId="0" fillId="4" borderId="14" xfId="0" applyFill="1" applyBorder="1" applyAlignment="1" applyProtection="1">
      <alignment horizontal="left"/>
      <protection hidden="1"/>
    </xf>
    <xf numFmtId="0" fontId="0" fillId="2" borderId="13" xfId="0" applyFill="1" applyBorder="1" applyAlignment="1" applyProtection="1">
      <alignment horizontal="right"/>
      <protection hidden="1"/>
    </xf>
    <xf numFmtId="0" fontId="0" fillId="2" borderId="14" xfId="0" applyFill="1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right"/>
      <protection hidden="1"/>
    </xf>
    <xf numFmtId="0" fontId="0" fillId="0" borderId="9" xfId="0" applyBorder="1" applyAlignment="1" applyProtection="1">
      <alignment horizontal="righ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right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0" xfId="0" applyBorder="1"/>
    <xf numFmtId="0" fontId="0" fillId="0" borderId="11" xfId="0" applyBorder="1"/>
    <xf numFmtId="0" fontId="3" fillId="0" borderId="0" xfId="0" applyFont="1" applyBorder="1"/>
    <xf numFmtId="1" fontId="4" fillId="3" borderId="4" xfId="0" applyNumberFormat="1" applyFont="1" applyFill="1" applyBorder="1"/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19" xfId="0" applyBorder="1" applyAlignment="1"/>
    <xf numFmtId="0" fontId="0" fillId="0" borderId="0" xfId="0" applyAlignment="1" applyProtection="1">
      <alignment horizontal="left"/>
      <protection hidden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/>
    <xf numFmtId="0" fontId="0" fillId="4" borderId="0" xfId="0" applyFill="1"/>
    <xf numFmtId="0" fontId="0" fillId="4" borderId="0" xfId="0" applyFill="1" applyBorder="1"/>
    <xf numFmtId="0" fontId="5" fillId="4" borderId="0" xfId="0" applyFont="1" applyFill="1"/>
    <xf numFmtId="0" fontId="1" fillId="4" borderId="0" xfId="0" applyFont="1" applyFill="1"/>
    <xf numFmtId="1" fontId="0" fillId="0" borderId="12" xfId="0" applyNumberFormat="1" applyBorder="1" applyAlignment="1" applyProtection="1">
      <alignment horizontal="center"/>
      <protection hidden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3" fillId="0" borderId="0" xfId="0" applyFont="1" applyBorder="1"/>
    <xf numFmtId="0" fontId="7" fillId="0" borderId="2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6"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9C0006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0061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9C0006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00610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Total Network Load</a:t>
            </a:r>
          </a:p>
        </c:rich>
      </c:tx>
      <c:layout>
        <c:manualLayout>
          <c:xMode val="edge"/>
          <c:yMode val="edge"/>
          <c:x val="0.24007821170004756"/>
          <c:y val="0.11814345991561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Background_Calc!$C$23</c:f>
              <c:strCache>
                <c:ptCount val="1"/>
                <c:pt idx="0">
                  <c:v>Donut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Background_Calc!$C$24:$C$27</c:f>
              <c:numCache>
                <c:formatCode>General</c:formatCode>
                <c:ptCount val="4"/>
                <c:pt idx="0">
                  <c:v>45</c:v>
                </c:pt>
                <c:pt idx="1">
                  <c:v>0</c:v>
                </c:pt>
                <c:pt idx="2">
                  <c:v>15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Background_Calc!$D$23</c:f>
              <c:strCache>
                <c:ptCount val="1"/>
                <c:pt idx="0">
                  <c:v>Pie</c:v>
                </c:pt>
              </c:strCache>
            </c:strRef>
          </c:tx>
          <c:spPr>
            <a:noFill/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Background_Calc!$D$24:$D$27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59.9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Packet</a:t>
            </a:r>
            <a:r>
              <a:rPr lang="en-US" baseline="0">
                <a:solidFill>
                  <a:schemeClr val="tx1"/>
                </a:solidFill>
              </a:rPr>
              <a:t> Rate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4746076203561799"/>
          <c:y val="0.12376933895921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Background_Calc!$C$30</c:f>
              <c:strCache>
                <c:ptCount val="1"/>
                <c:pt idx="0">
                  <c:v>Donut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Background_Calc!$C$31:$C$34</c:f>
              <c:numCache>
                <c:formatCode>General</c:formatCode>
                <c:ptCount val="4"/>
                <c:pt idx="0">
                  <c:v>7500</c:v>
                </c:pt>
                <c:pt idx="1">
                  <c:v>0</c:v>
                </c:pt>
                <c:pt idx="2">
                  <c:v>2500</c:v>
                </c:pt>
                <c:pt idx="3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tx>
            <c:strRef>
              <c:f>Background_Calc!$D$30</c:f>
              <c:strCache>
                <c:ptCount val="1"/>
                <c:pt idx="0">
                  <c:v>Pie</c:v>
                </c:pt>
              </c:strCache>
            </c:strRef>
          </c:tx>
          <c:dPt>
            <c:idx val="0"/>
            <c:bubble3D val="0"/>
            <c:spPr>
              <a:noFill/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Background_Calc!$D$31:$D$34</c:f>
              <c:numCache>
                <c:formatCode>General</c:formatCode>
                <c:ptCount val="4"/>
                <c:pt idx="0" formatCode="0">
                  <c:v>0</c:v>
                </c:pt>
                <c:pt idx="1">
                  <c:v>0.1</c:v>
                </c:pt>
                <c:pt idx="2" formatCode="0">
                  <c:v>9999.9</c:v>
                </c:pt>
                <c:pt idx="3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142875</xdr:rowOff>
    </xdr:from>
    <xdr:to>
      <xdr:col>4</xdr:col>
      <xdr:colOff>209767</xdr:colOff>
      <xdr:row>5</xdr:row>
      <xdr:rowOff>47739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42900"/>
          <a:ext cx="1552792" cy="819264"/>
        </a:xfrm>
        <a:prstGeom prst="rect">
          <a:avLst/>
        </a:prstGeom>
      </xdr:spPr>
    </xdr:pic>
    <xdr:clientData/>
  </xdr:twoCellAnchor>
  <xdr:twoCellAnchor>
    <xdr:from>
      <xdr:col>7</xdr:col>
      <xdr:colOff>438150</xdr:colOff>
      <xdr:row>18</xdr:row>
      <xdr:rowOff>123824</xdr:rowOff>
    </xdr:from>
    <xdr:to>
      <xdr:col>15</xdr:col>
      <xdr:colOff>133350</xdr:colOff>
      <xdr:row>29</xdr:row>
      <xdr:rowOff>85724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296365</xdr:colOff>
      <xdr:row>1</xdr:row>
      <xdr:rowOff>76200</xdr:rowOff>
    </xdr:from>
    <xdr:to>
      <xdr:col>15</xdr:col>
      <xdr:colOff>504574</xdr:colOff>
      <xdr:row>7</xdr:row>
      <xdr:rowOff>133352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7665" y="276225"/>
          <a:ext cx="522534" cy="1352552"/>
        </a:xfrm>
        <a:prstGeom prst="rect">
          <a:avLst/>
        </a:prstGeom>
      </xdr:spPr>
    </xdr:pic>
    <xdr:clientData/>
  </xdr:twoCellAnchor>
  <xdr:twoCellAnchor>
    <xdr:from>
      <xdr:col>7</xdr:col>
      <xdr:colOff>447675</xdr:colOff>
      <xdr:row>25</xdr:row>
      <xdr:rowOff>47625</xdr:rowOff>
    </xdr:from>
    <xdr:to>
      <xdr:col>15</xdr:col>
      <xdr:colOff>142875</xdr:colOff>
      <xdr:row>36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S36"/>
  <sheetViews>
    <sheetView showGridLines="0" tabSelected="1" workbookViewId="0">
      <selection activeCell="G10" sqref="G10"/>
    </sheetView>
  </sheetViews>
  <sheetFormatPr defaultRowHeight="15" x14ac:dyDescent="0.25"/>
  <cols>
    <col min="1" max="2" width="5.7109375" style="15" customWidth="1"/>
    <col min="3" max="3" width="9.140625" style="15"/>
    <col min="4" max="4" width="10.140625" style="15" customWidth="1"/>
    <col min="5" max="5" width="7.42578125" style="15" customWidth="1"/>
    <col min="6" max="8" width="9.140625" style="15"/>
    <col min="9" max="9" width="4.7109375" style="15" customWidth="1"/>
    <col min="10" max="14" width="5.7109375" style="15" customWidth="1"/>
    <col min="15" max="15" width="4.7109375" style="15" customWidth="1"/>
    <col min="16" max="16" width="7.7109375" style="15" customWidth="1"/>
    <col min="17" max="17" width="5.7109375" style="15" customWidth="1"/>
    <col min="18" max="16384" width="9.140625" style="15"/>
  </cols>
  <sheetData>
    <row r="1" spans="2:17" ht="15.75" thickBot="1" x14ac:dyDescent="0.3"/>
    <row r="2" spans="2:17" x14ac:dyDescent="0.25">
      <c r="B2" s="17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8"/>
    </row>
    <row r="3" spans="2:17" x14ac:dyDescent="0.25">
      <c r="B3" s="1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0"/>
    </row>
    <row r="4" spans="2:17" ht="21" x14ac:dyDescent="0.35">
      <c r="B4" s="19"/>
      <c r="C4" s="8"/>
      <c r="D4" s="8"/>
      <c r="E4" s="60" t="s">
        <v>37</v>
      </c>
      <c r="F4" s="60"/>
      <c r="G4" s="60"/>
      <c r="H4" s="60"/>
      <c r="I4" s="60"/>
      <c r="J4" s="60"/>
      <c r="K4" s="60"/>
      <c r="L4" s="60"/>
      <c r="M4" s="60"/>
      <c r="N4" s="8"/>
      <c r="O4" s="8"/>
      <c r="P4" s="8"/>
      <c r="Q4" s="20"/>
    </row>
    <row r="5" spans="2:17" ht="21" x14ac:dyDescent="0.35">
      <c r="B5" s="19"/>
      <c r="C5" s="8"/>
      <c r="D5" s="8"/>
      <c r="E5" s="61" t="s">
        <v>18</v>
      </c>
      <c r="F5" s="61"/>
      <c r="G5" s="61"/>
      <c r="H5" s="61"/>
      <c r="I5" s="61"/>
      <c r="J5" s="61"/>
      <c r="K5" s="61"/>
      <c r="L5" s="61"/>
      <c r="M5" s="61"/>
      <c r="N5" s="8"/>
      <c r="O5" s="8"/>
      <c r="P5" s="8"/>
      <c r="Q5" s="20"/>
    </row>
    <row r="6" spans="2:17" x14ac:dyDescent="0.25">
      <c r="B6" s="1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20"/>
    </row>
    <row r="7" spans="2:17" x14ac:dyDescent="0.25">
      <c r="B7" s="1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20"/>
    </row>
    <row r="8" spans="2:17" ht="18.75" x14ac:dyDescent="0.3">
      <c r="B8" s="19"/>
      <c r="C8" s="58" t="s">
        <v>19</v>
      </c>
      <c r="D8" s="5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20"/>
    </row>
    <row r="9" spans="2:17" ht="15" customHeight="1" thickBot="1" x14ac:dyDescent="0.3">
      <c r="B9" s="19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20"/>
    </row>
    <row r="10" spans="2:17" ht="15.75" thickBot="1" x14ac:dyDescent="0.3">
      <c r="B10" s="19"/>
      <c r="C10" s="7"/>
      <c r="D10" s="59" t="s">
        <v>20</v>
      </c>
      <c r="E10" s="59"/>
      <c r="F10" s="59"/>
      <c r="G10" s="43">
        <v>1</v>
      </c>
      <c r="H10" s="8"/>
      <c r="I10" s="8"/>
      <c r="J10" s="62" t="str">
        <f>IF(J12="","","Network overloaded due to:")</f>
        <v/>
      </c>
      <c r="K10" s="62"/>
      <c r="L10" s="62"/>
      <c r="M10" s="62"/>
      <c r="N10" s="62"/>
      <c r="O10" s="8"/>
      <c r="P10" s="9"/>
      <c r="Q10" s="20"/>
    </row>
    <row r="11" spans="2:17" ht="6.95" customHeight="1" thickBot="1" x14ac:dyDescent="0.3">
      <c r="B11" s="19"/>
      <c r="C11" s="7"/>
      <c r="D11" s="41"/>
      <c r="E11" s="41"/>
      <c r="F11" s="41"/>
      <c r="G11" s="13"/>
      <c r="H11" s="8"/>
      <c r="I11" s="8"/>
      <c r="J11" s="8"/>
      <c r="K11" s="8"/>
      <c r="L11" s="8"/>
      <c r="M11" s="8"/>
      <c r="N11" s="8"/>
      <c r="O11" s="8"/>
      <c r="P11" s="9"/>
      <c r="Q11" s="20"/>
    </row>
    <row r="12" spans="2:17" ht="15.75" customHeight="1" thickBot="1" x14ac:dyDescent="0.3">
      <c r="B12" s="19"/>
      <c r="C12" s="7"/>
      <c r="D12" s="59" t="s">
        <v>0</v>
      </c>
      <c r="E12" s="59"/>
      <c r="F12" s="59"/>
      <c r="G12" s="43">
        <v>1</v>
      </c>
      <c r="H12" s="8" t="s">
        <v>3</v>
      </c>
      <c r="I12" s="8"/>
      <c r="J12" s="63" t="str">
        <f>IF(VLOOKUP(Background_Calc!J6,Background_Calc!M3:N6,2,FALSE)=0,"",VLOOKUP(Background_Calc!J6,Background_Calc!M3:N6,2,FALSE))</f>
        <v/>
      </c>
      <c r="K12" s="63"/>
      <c r="L12" s="63"/>
      <c r="M12" s="63"/>
      <c r="N12" s="63"/>
      <c r="O12" s="8"/>
      <c r="P12" s="9"/>
      <c r="Q12" s="20"/>
    </row>
    <row r="13" spans="2:17" ht="6.95" customHeight="1" thickBot="1" x14ac:dyDescent="0.3">
      <c r="B13" s="19"/>
      <c r="C13" s="7"/>
      <c r="D13" s="41"/>
      <c r="E13" s="41"/>
      <c r="F13" s="41"/>
      <c r="G13" s="13"/>
      <c r="H13" s="8"/>
      <c r="I13" s="8"/>
      <c r="J13" s="63"/>
      <c r="K13" s="63"/>
      <c r="L13" s="63"/>
      <c r="M13" s="63"/>
      <c r="N13" s="63"/>
      <c r="O13" s="8"/>
      <c r="P13" s="9"/>
      <c r="Q13" s="20"/>
    </row>
    <row r="14" spans="2:17" ht="15.75" customHeight="1" thickBot="1" x14ac:dyDescent="0.3">
      <c r="B14" s="19"/>
      <c r="C14" s="7"/>
      <c r="D14" s="59" t="s">
        <v>21</v>
      </c>
      <c r="E14" s="59"/>
      <c r="F14" s="59"/>
      <c r="G14" s="43">
        <v>0</v>
      </c>
      <c r="H14" s="8" t="s">
        <v>11</v>
      </c>
      <c r="I14" s="8"/>
      <c r="J14" s="63"/>
      <c r="K14" s="63"/>
      <c r="L14" s="63"/>
      <c r="M14" s="63"/>
      <c r="N14" s="63"/>
      <c r="O14" s="8"/>
      <c r="P14" s="9"/>
      <c r="Q14" s="20"/>
    </row>
    <row r="15" spans="2:17" ht="6.95" customHeight="1" thickBot="1" x14ac:dyDescent="0.3">
      <c r="B15" s="19"/>
      <c r="C15" s="7"/>
      <c r="D15" s="41"/>
      <c r="E15" s="41"/>
      <c r="F15" s="41"/>
      <c r="G15" s="13"/>
      <c r="H15" s="8"/>
      <c r="I15" s="8"/>
      <c r="J15" s="63"/>
      <c r="K15" s="63"/>
      <c r="L15" s="63"/>
      <c r="M15" s="63"/>
      <c r="N15" s="63"/>
      <c r="O15" s="8"/>
      <c r="P15" s="9"/>
      <c r="Q15" s="20"/>
    </row>
    <row r="16" spans="2:17" ht="15.75" thickBot="1" x14ac:dyDescent="0.3">
      <c r="B16" s="19"/>
      <c r="C16" s="7"/>
      <c r="D16" s="59" t="s">
        <v>22</v>
      </c>
      <c r="E16" s="59"/>
      <c r="F16" s="59"/>
      <c r="G16" s="43">
        <v>0</v>
      </c>
      <c r="H16" s="8" t="s">
        <v>11</v>
      </c>
      <c r="I16" s="8"/>
      <c r="J16" s="63"/>
      <c r="K16" s="63"/>
      <c r="L16" s="63"/>
      <c r="M16" s="63"/>
      <c r="N16" s="63"/>
      <c r="O16" s="8"/>
      <c r="P16" s="9"/>
      <c r="Q16" s="20"/>
    </row>
    <row r="17" spans="2:19" x14ac:dyDescent="0.25">
      <c r="B17" s="19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20"/>
    </row>
    <row r="18" spans="2:19" x14ac:dyDescent="0.25">
      <c r="B18" s="1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0"/>
    </row>
    <row r="19" spans="2:19" ht="18.75" x14ac:dyDescent="0.3">
      <c r="B19" s="19"/>
      <c r="C19" s="58" t="s">
        <v>25</v>
      </c>
      <c r="D19" s="5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20"/>
    </row>
    <row r="20" spans="2:19" x14ac:dyDescent="0.25">
      <c r="B20" s="19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20"/>
    </row>
    <row r="21" spans="2:19" ht="15.75" thickBot="1" x14ac:dyDescent="0.3">
      <c r="B21" s="19"/>
      <c r="C21" s="7"/>
      <c r="D21" s="14" t="s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  <c r="Q21" s="20"/>
    </row>
    <row r="22" spans="2:19" ht="19.5" thickBot="1" x14ac:dyDescent="0.35">
      <c r="B22" s="19"/>
      <c r="C22" s="7"/>
      <c r="D22" s="56" t="s">
        <v>23</v>
      </c>
      <c r="E22" s="56"/>
      <c r="F22" s="57"/>
      <c r="G22" s="2">
        <f>Background_Calc!G17/G10</f>
        <v>0</v>
      </c>
      <c r="H22" s="3" t="str">
        <f>Background_Calc!H17</f>
        <v>Mbps</v>
      </c>
      <c r="I22" s="8"/>
      <c r="J22" s="8"/>
      <c r="K22" s="8"/>
      <c r="L22" s="8"/>
      <c r="M22" s="8"/>
      <c r="N22" s="1" t="str">
        <f>CONCATENATE(Background_Calc!C2," Mbps")</f>
        <v>45 Mbps</v>
      </c>
      <c r="O22" s="8"/>
      <c r="P22" s="9"/>
      <c r="Q22" s="20"/>
    </row>
    <row r="23" spans="2:19" ht="6.95" customHeight="1" x14ac:dyDescent="0.25">
      <c r="B23" s="19"/>
      <c r="C23" s="7"/>
      <c r="D23" s="41"/>
      <c r="E23" s="41"/>
      <c r="F23" s="41"/>
      <c r="G23" s="8"/>
      <c r="H23" s="8"/>
      <c r="I23" s="8"/>
      <c r="J23" s="8"/>
      <c r="K23" s="8"/>
      <c r="L23" s="8"/>
      <c r="M23" s="8"/>
      <c r="N23" s="8"/>
      <c r="O23" s="8"/>
      <c r="P23" s="9"/>
      <c r="Q23" s="20"/>
    </row>
    <row r="24" spans="2:19" ht="15.75" thickBot="1" x14ac:dyDescent="0.3">
      <c r="B24" s="19"/>
      <c r="C24" s="7"/>
      <c r="D24" s="14" t="s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  <c r="Q24" s="20"/>
      <c r="R24" s="16"/>
      <c r="S24" s="16"/>
    </row>
    <row r="25" spans="2:19" ht="19.5" customHeight="1" thickBot="1" x14ac:dyDescent="0.35">
      <c r="B25" s="19"/>
      <c r="C25" s="7"/>
      <c r="D25" s="47" t="s">
        <v>23</v>
      </c>
      <c r="E25" s="47"/>
      <c r="F25" s="48"/>
      <c r="G25" s="2">
        <f>Background_Calc!G18/G10</f>
        <v>0</v>
      </c>
      <c r="H25" s="3" t="str">
        <f>Background_Calc!H18</f>
        <v>Mbps</v>
      </c>
      <c r="I25" s="8"/>
      <c r="J25" s="8"/>
      <c r="K25" s="8"/>
      <c r="L25" s="8"/>
      <c r="M25" s="8"/>
      <c r="N25" s="8"/>
      <c r="O25" s="8"/>
      <c r="P25" s="9"/>
      <c r="Q25" s="20"/>
    </row>
    <row r="26" spans="2:19" ht="19.5" customHeight="1" x14ac:dyDescent="0.3">
      <c r="B26" s="19"/>
      <c r="C26" s="7"/>
      <c r="D26" s="50"/>
      <c r="E26" s="50"/>
      <c r="F26" s="50"/>
      <c r="G26" s="50"/>
      <c r="H26" s="50"/>
      <c r="I26" s="44"/>
      <c r="J26" s="55" t="str">
        <f>IF(G29&lt;Background_Calc!C2,"OK","")</f>
        <v>OK</v>
      </c>
      <c r="K26" s="55"/>
      <c r="L26" s="44"/>
      <c r="M26" s="55" t="str">
        <f>IF(G29&gt;=Background_Calc!C2,"Overload","")</f>
        <v/>
      </c>
      <c r="N26" s="55"/>
      <c r="O26" s="44"/>
      <c r="P26" s="45"/>
      <c r="Q26" s="20"/>
    </row>
    <row r="27" spans="2:19" x14ac:dyDescent="0.25">
      <c r="B27" s="19"/>
      <c r="C27" s="7"/>
      <c r="D27" s="49"/>
      <c r="E27" s="49"/>
      <c r="F27" s="49"/>
      <c r="G27" s="8"/>
      <c r="H27" s="8"/>
      <c r="I27" s="8"/>
      <c r="J27" s="8"/>
      <c r="K27" s="8"/>
      <c r="L27" s="8"/>
      <c r="M27" s="8"/>
      <c r="N27" s="8"/>
      <c r="O27" s="8"/>
      <c r="P27" s="9"/>
      <c r="Q27" s="20"/>
    </row>
    <row r="28" spans="2:19" ht="15.75" thickBot="1" x14ac:dyDescent="0.3">
      <c r="B28" s="19"/>
      <c r="C28" s="7"/>
      <c r="D28" s="52" t="s">
        <v>40</v>
      </c>
      <c r="E28" s="53"/>
      <c r="F28" s="50"/>
      <c r="G28" s="50"/>
      <c r="H28" s="50"/>
      <c r="I28" s="8"/>
      <c r="J28" s="8"/>
      <c r="K28" s="8"/>
      <c r="L28" s="8"/>
      <c r="M28" s="8"/>
      <c r="N28" s="8"/>
      <c r="O28" s="8"/>
      <c r="P28" s="9"/>
      <c r="Q28" s="20"/>
    </row>
    <row r="29" spans="2:19" ht="19.5" customHeight="1" thickBot="1" x14ac:dyDescent="0.35">
      <c r="B29" s="19"/>
      <c r="C29" s="7"/>
      <c r="D29" s="56" t="s">
        <v>24</v>
      </c>
      <c r="E29" s="56"/>
      <c r="F29" s="57"/>
      <c r="G29" s="2">
        <f>(G22+G25)*G10</f>
        <v>0</v>
      </c>
      <c r="H29" s="3" t="str">
        <f>Background_Calc!H18</f>
        <v>Mbps</v>
      </c>
      <c r="I29" s="8"/>
      <c r="J29" s="8"/>
      <c r="K29" s="8"/>
      <c r="L29" s="8"/>
      <c r="M29" s="8"/>
      <c r="N29" s="1" t="str">
        <f>CONCATENATE(Background_Calc!C3," pps")</f>
        <v>7500 pps</v>
      </c>
      <c r="O29" s="8"/>
      <c r="P29" s="9"/>
      <c r="Q29" s="20"/>
    </row>
    <row r="30" spans="2:19" x14ac:dyDescent="0.25">
      <c r="B30" s="19"/>
      <c r="C30" s="7"/>
      <c r="D30" s="51"/>
      <c r="E30" s="51"/>
      <c r="F30" s="51"/>
      <c r="G30" s="51"/>
      <c r="H30" s="51"/>
      <c r="I30" s="8"/>
      <c r="J30" s="8"/>
      <c r="K30" s="8"/>
      <c r="L30" s="8"/>
      <c r="M30" s="8"/>
      <c r="N30" s="8"/>
      <c r="O30" s="8"/>
      <c r="P30" s="9"/>
      <c r="Q30" s="20"/>
      <c r="R30" s="16"/>
      <c r="S30" s="16"/>
    </row>
    <row r="31" spans="2:19" ht="6.95" customHeight="1" thickBot="1" x14ac:dyDescent="0.3">
      <c r="B31" s="19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  <c r="Q31" s="20"/>
    </row>
    <row r="32" spans="2:19" ht="19.5" customHeight="1" thickBot="1" x14ac:dyDescent="0.35">
      <c r="B32" s="19"/>
      <c r="C32" s="7"/>
      <c r="D32" s="56" t="s">
        <v>26</v>
      </c>
      <c r="E32" s="56"/>
      <c r="F32" s="56"/>
      <c r="G32" s="42">
        <f>IF(AND(G14=0,G16=0),0,IF(OR(G14=0,G16=0),(1000*G10)/G12,(1000*G10*2)/G12))</f>
        <v>0</v>
      </c>
      <c r="H32" s="3" t="s">
        <v>27</v>
      </c>
      <c r="I32" s="8"/>
      <c r="J32" s="8"/>
      <c r="K32" s="8"/>
      <c r="L32" s="8"/>
      <c r="M32" s="8"/>
      <c r="N32" s="8"/>
      <c r="O32" s="8"/>
      <c r="P32" s="9"/>
      <c r="Q32" s="20"/>
    </row>
    <row r="33" spans="2:17" ht="18.75" x14ac:dyDescent="0.3">
      <c r="B33" s="19"/>
      <c r="C33" s="7"/>
      <c r="D33" s="50"/>
      <c r="E33" s="50"/>
      <c r="F33" s="50"/>
      <c r="G33" s="50"/>
      <c r="H33" s="50"/>
      <c r="I33" s="8"/>
      <c r="J33" s="55" t="str">
        <f>IF(G32&lt;Background_Calc!C3,"OK","")</f>
        <v>OK</v>
      </c>
      <c r="K33" s="55"/>
      <c r="L33" s="44"/>
      <c r="M33" s="55" t="str">
        <f>IF(G32&gt;=Background_Calc!C3,"Overload","")</f>
        <v/>
      </c>
      <c r="N33" s="55"/>
      <c r="O33" s="8"/>
      <c r="P33" s="9"/>
      <c r="Q33" s="20"/>
    </row>
    <row r="34" spans="2:17" x14ac:dyDescent="0.25">
      <c r="B34" s="19"/>
      <c r="C34" s="7"/>
      <c r="D34" s="1"/>
      <c r="E34" s="1"/>
      <c r="F34" s="1"/>
      <c r="G34" s="8"/>
      <c r="H34" s="8"/>
      <c r="I34" s="8"/>
      <c r="J34" s="8"/>
      <c r="K34" s="8"/>
      <c r="L34" s="8"/>
      <c r="M34" s="8"/>
      <c r="N34" s="8"/>
      <c r="O34" s="8"/>
      <c r="P34" s="9"/>
      <c r="Q34" s="20"/>
    </row>
    <row r="35" spans="2:17" x14ac:dyDescent="0.25">
      <c r="B35" s="19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20"/>
    </row>
    <row r="36" spans="2:17" ht="15.75" thickBot="1" x14ac:dyDescent="0.3">
      <c r="B36" s="2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22"/>
    </row>
  </sheetData>
  <sheetProtection sheet="1" objects="1" scenarios="1" selectLockedCells="1"/>
  <customSheetViews>
    <customSheetView guid="{66B29E30-41CA-4AE1-8305-791346B5DF23}" showGridLines="0">
      <selection activeCell="G10" sqref="G10"/>
      <pageMargins left="0.7" right="0.7" top="0.75" bottom="0.75" header="0.3" footer="0.3"/>
      <pageSetup orientation="portrait" verticalDpi="0" r:id="rId1"/>
    </customSheetView>
  </customSheetViews>
  <mergeCells count="17">
    <mergeCell ref="E4:M4"/>
    <mergeCell ref="E5:M5"/>
    <mergeCell ref="J10:N10"/>
    <mergeCell ref="J12:N16"/>
    <mergeCell ref="J26:K26"/>
    <mergeCell ref="M26:N26"/>
    <mergeCell ref="J33:K33"/>
    <mergeCell ref="M33:N33"/>
    <mergeCell ref="D32:F32"/>
    <mergeCell ref="D22:F22"/>
    <mergeCell ref="C8:D8"/>
    <mergeCell ref="C19:D19"/>
    <mergeCell ref="D29:F29"/>
    <mergeCell ref="D10:F10"/>
    <mergeCell ref="D12:F12"/>
    <mergeCell ref="D14:F14"/>
    <mergeCell ref="D16:F16"/>
  </mergeCells>
  <conditionalFormatting sqref="J26:K26">
    <cfRule type="cellIs" dxfId="5" priority="4" operator="equal">
      <formula>"OK"</formula>
    </cfRule>
  </conditionalFormatting>
  <conditionalFormatting sqref="M26:N26">
    <cfRule type="cellIs" dxfId="4" priority="3" operator="equal">
      <formula>"Overload"</formula>
    </cfRule>
  </conditionalFormatting>
  <conditionalFormatting sqref="J33:K33">
    <cfRule type="cellIs" dxfId="3" priority="2" operator="equal">
      <formula>"OK"</formula>
    </cfRule>
  </conditionalFormatting>
  <conditionalFormatting sqref="M33:N33">
    <cfRule type="cellIs" dxfId="2" priority="1" operator="equal">
      <formula>"Overload"</formula>
    </cfRule>
  </conditionalFormatting>
  <dataValidations count="3">
    <dataValidation type="whole" allowBlank="1" showInputMessage="1" showErrorMessage="1" errorTitle="Out of Range" error="Please select a number of devices between 1 and 36." sqref="G10">
      <formula1>1</formula1>
      <formula2>36</formula2>
    </dataValidation>
    <dataValidation type="whole" allowBlank="1" showInputMessage="1" showErrorMessage="1" errorTitle="Out of Range" error="Please select an update rate between 1 and 1000 milliseconds." sqref="G12">
      <formula1>1</formula1>
      <formula2>1000</formula2>
    </dataValidation>
    <dataValidation type="whole" allowBlank="1" showInputMessage="1" showErrorMessage="1" errorTitle="Out of Range" error="The maximum number of bytes per device is 1440. Please select a number between 0 and 1440." sqref="G14 G16">
      <formula1>0</formula1>
      <formula2>1440</formula2>
    </dataValidation>
  </dataValidations>
  <pageMargins left="0.7" right="0.7" top="0.75" bottom="0.75" header="0.3" footer="0.3"/>
  <pageSetup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greaterThanOrEqual" id="{95579CA0-4FC5-489A-88E0-F1B926D40258}">
            <xm:f>Background_Calc!$C$2</xm:f>
            <x14:dxf>
              <font>
                <color rgb="FFFF0000"/>
              </font>
              <fill>
                <patternFill>
                  <bgColor theme="0" tint="-0.1499679555650502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ellIs" priority="7" operator="greaterThanOrEqual" id="{5A6CE0EB-DE7F-43EF-85BD-497B9A4BC035}">
            <xm:f>Background_Calc!$C$3</xm:f>
            <x14:dxf>
              <font>
                <color rgb="FFFF0000"/>
              </font>
              <fill>
                <patternFill>
                  <bgColor theme="0" tint="-0.14996795556505021"/>
                </patternFill>
              </fill>
            </x14:dxf>
          </x14:cfRule>
          <xm:sqref>G32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workbookViewId="0"/>
  </sheetViews>
  <sheetFormatPr defaultRowHeight="15" x14ac:dyDescent="0.25"/>
  <cols>
    <col min="1" max="1" width="9.140625" style="24"/>
    <col min="2" max="2" width="19.7109375" style="23" bestFit="1" customWidth="1"/>
    <col min="3" max="3" width="11.7109375" style="23" customWidth="1"/>
    <col min="4" max="4" width="8.42578125" style="23" bestFit="1" customWidth="1"/>
    <col min="5" max="5" width="11.7109375" style="23" customWidth="1"/>
    <col min="6" max="6" width="8.5703125" style="23" customWidth="1"/>
    <col min="7" max="7" width="11.7109375" style="23" customWidth="1"/>
    <col min="8" max="8" width="5.85546875" style="23" customWidth="1"/>
    <col min="9" max="9" width="17" style="23" bestFit="1" customWidth="1"/>
    <col min="10" max="12" width="15.7109375" style="23" customWidth="1"/>
    <col min="13" max="13" width="5.140625" style="23" bestFit="1" customWidth="1"/>
    <col min="14" max="14" width="54.28515625" style="24" bestFit="1" customWidth="1"/>
    <col min="15" max="16384" width="9.140625" style="24"/>
  </cols>
  <sheetData>
    <row r="1" spans="2:14" x14ac:dyDescent="0.25">
      <c r="B1" s="23" t="s">
        <v>30</v>
      </c>
    </row>
    <row r="2" spans="2:14" x14ac:dyDescent="0.25">
      <c r="B2" s="23" t="s">
        <v>31</v>
      </c>
      <c r="C2" s="23">
        <v>45</v>
      </c>
      <c r="I2" s="23" t="s">
        <v>44</v>
      </c>
      <c r="K2" s="23" t="s">
        <v>35</v>
      </c>
      <c r="M2" s="23" t="s">
        <v>33</v>
      </c>
      <c r="N2" s="23" t="s">
        <v>34</v>
      </c>
    </row>
    <row r="3" spans="2:14" x14ac:dyDescent="0.25">
      <c r="B3" s="23" t="s">
        <v>32</v>
      </c>
      <c r="C3" s="23">
        <v>7500</v>
      </c>
      <c r="I3" s="23">
        <f>IF('Network Load Calculator'!G29&gt;C$2,1,0)</f>
        <v>0</v>
      </c>
      <c r="K3" s="23">
        <f>IF('Network Load Calculator'!G$32&gt;=C$3,10,0)</f>
        <v>0</v>
      </c>
      <c r="M3" s="23">
        <v>0</v>
      </c>
      <c r="N3" s="23"/>
    </row>
    <row r="4" spans="2:14" x14ac:dyDescent="0.25">
      <c r="M4" s="23">
        <v>1</v>
      </c>
      <c r="N4" s="46" t="s">
        <v>24</v>
      </c>
    </row>
    <row r="5" spans="2:14" x14ac:dyDescent="0.25">
      <c r="J5" s="23" t="s">
        <v>36</v>
      </c>
      <c r="M5" s="23">
        <v>10</v>
      </c>
      <c r="N5" s="46" t="s">
        <v>26</v>
      </c>
    </row>
    <row r="6" spans="2:14" x14ac:dyDescent="0.25">
      <c r="B6" s="25" t="s">
        <v>38</v>
      </c>
      <c r="C6" s="25">
        <f>IF(AND(C9=0,C19=0),0,IF(OR(C9=0,C10=0),(1000*C8)/C7,(1000*C8*2)/C7))</f>
        <v>0</v>
      </c>
      <c r="D6" s="25"/>
      <c r="J6" s="23">
        <f>SUM(I3:K3)</f>
        <v>0</v>
      </c>
      <c r="M6" s="23">
        <v>11</v>
      </c>
      <c r="N6" s="46" t="s">
        <v>43</v>
      </c>
    </row>
    <row r="7" spans="2:14" x14ac:dyDescent="0.25">
      <c r="B7" s="25" t="s">
        <v>4</v>
      </c>
      <c r="C7" s="26">
        <f>'Network Load Calculator'!G12</f>
        <v>1</v>
      </c>
      <c r="D7" s="27" t="s">
        <v>3</v>
      </c>
      <c r="N7" s="46"/>
    </row>
    <row r="8" spans="2:14" x14ac:dyDescent="0.25">
      <c r="B8" s="25" t="s">
        <v>5</v>
      </c>
      <c r="C8" s="26">
        <f>'Network Load Calculator'!G10</f>
        <v>1</v>
      </c>
      <c r="D8" s="27"/>
      <c r="N8" s="46"/>
    </row>
    <row r="9" spans="2:14" x14ac:dyDescent="0.25">
      <c r="B9" s="25" t="s">
        <v>6</v>
      </c>
      <c r="C9" s="26">
        <f>'Network Load Calculator'!G14</f>
        <v>0</v>
      </c>
      <c r="D9" s="27" t="s">
        <v>11</v>
      </c>
      <c r="N9" s="46"/>
    </row>
    <row r="10" spans="2:14" x14ac:dyDescent="0.25">
      <c r="B10" s="25" t="s">
        <v>7</v>
      </c>
      <c r="C10" s="26">
        <f>'Network Load Calculator'!G16</f>
        <v>0</v>
      </c>
      <c r="D10" s="27" t="s">
        <v>11</v>
      </c>
      <c r="G10" s="23">
        <f>G13/2</f>
        <v>0</v>
      </c>
      <c r="N10" s="46"/>
    </row>
    <row r="11" spans="2:14" x14ac:dyDescent="0.25">
      <c r="B11" s="25" t="s">
        <v>8</v>
      </c>
      <c r="C11" s="28">
        <v>8</v>
      </c>
      <c r="D11" s="29" t="s">
        <v>12</v>
      </c>
    </row>
    <row r="12" spans="2:14" x14ac:dyDescent="0.25">
      <c r="B12" s="25" t="s">
        <v>9</v>
      </c>
      <c r="C12" s="28">
        <v>1000</v>
      </c>
      <c r="D12" s="29" t="s">
        <v>3</v>
      </c>
    </row>
    <row r="13" spans="2:14" x14ac:dyDescent="0.25">
      <c r="B13" s="25" t="s">
        <v>10</v>
      </c>
      <c r="C13" s="28">
        <v>25</v>
      </c>
      <c r="D13" s="29" t="s">
        <v>11</v>
      </c>
      <c r="F13" s="23" t="s">
        <v>39</v>
      </c>
      <c r="G13" s="23">
        <f>((C14+C15)/2)*C8*C6</f>
        <v>0</v>
      </c>
    </row>
    <row r="14" spans="2:14" x14ac:dyDescent="0.25">
      <c r="B14" s="25" t="s">
        <v>13</v>
      </c>
      <c r="C14" s="28">
        <f>IF(C9=0,0,C9+C13)</f>
        <v>0</v>
      </c>
      <c r="D14" s="29" t="s">
        <v>11</v>
      </c>
    </row>
    <row r="15" spans="2:14" x14ac:dyDescent="0.25">
      <c r="B15" s="25" t="s">
        <v>14</v>
      </c>
      <c r="C15" s="28">
        <f>IF(C10=0,0,C10+C13)</f>
        <v>0</v>
      </c>
      <c r="D15" s="29" t="s">
        <v>11</v>
      </c>
    </row>
    <row r="16" spans="2:14" ht="15.75" thickBot="1" x14ac:dyDescent="0.3"/>
    <row r="17" spans="2:8" x14ac:dyDescent="0.25">
      <c r="B17" s="23" t="s">
        <v>15</v>
      </c>
      <c r="C17" s="30">
        <f>(C$11*C$12*C14*C$8)/C$7</f>
        <v>0</v>
      </c>
      <c r="D17" s="31" t="s">
        <v>17</v>
      </c>
      <c r="E17" s="30">
        <f>C17/1000</f>
        <v>0</v>
      </c>
      <c r="F17" s="32" t="s">
        <v>42</v>
      </c>
      <c r="G17" s="33">
        <f>E17/1000</f>
        <v>0</v>
      </c>
      <c r="H17" s="32" t="s">
        <v>41</v>
      </c>
    </row>
    <row r="18" spans="2:8" ht="15.75" thickBot="1" x14ac:dyDescent="0.3">
      <c r="B18" s="23" t="s">
        <v>16</v>
      </c>
      <c r="C18" s="34">
        <f>(C$11*C$12*C15*C$8)/C$7</f>
        <v>0</v>
      </c>
      <c r="D18" s="35" t="s">
        <v>17</v>
      </c>
      <c r="E18" s="34">
        <f>C18/1000</f>
        <v>0</v>
      </c>
      <c r="F18" s="36" t="s">
        <v>42</v>
      </c>
      <c r="G18" s="37">
        <f>E18/1000</f>
        <v>0</v>
      </c>
      <c r="H18" s="36" t="s">
        <v>41</v>
      </c>
    </row>
    <row r="22" spans="2:8" x14ac:dyDescent="0.25">
      <c r="C22" s="23" t="s">
        <v>45</v>
      </c>
    </row>
    <row r="23" spans="2:8" x14ac:dyDescent="0.25">
      <c r="C23" s="38" t="s">
        <v>28</v>
      </c>
      <c r="D23" s="38" t="s">
        <v>29</v>
      </c>
    </row>
    <row r="24" spans="2:8" x14ac:dyDescent="0.25">
      <c r="C24" s="38">
        <f>C2</f>
        <v>45</v>
      </c>
      <c r="D24" s="38">
        <f>'Network Load Calculator'!$G$29</f>
        <v>0</v>
      </c>
    </row>
    <row r="25" spans="2:8" x14ac:dyDescent="0.25">
      <c r="C25" s="38">
        <v>0</v>
      </c>
      <c r="D25" s="38">
        <v>0.1</v>
      </c>
    </row>
    <row r="26" spans="2:8" x14ac:dyDescent="0.25">
      <c r="C26" s="38">
        <v>15</v>
      </c>
      <c r="D26" s="38">
        <f>60-D24-D25</f>
        <v>59.9</v>
      </c>
    </row>
    <row r="27" spans="2:8" x14ac:dyDescent="0.25">
      <c r="C27" s="38">
        <f>SUM(C24:C26)</f>
        <v>60</v>
      </c>
      <c r="D27" s="38">
        <f>C27</f>
        <v>60</v>
      </c>
    </row>
    <row r="29" spans="2:8" x14ac:dyDescent="0.25">
      <c r="C29" s="23" t="s">
        <v>46</v>
      </c>
    </row>
    <row r="30" spans="2:8" x14ac:dyDescent="0.25">
      <c r="C30" s="38" t="s">
        <v>28</v>
      </c>
      <c r="D30" s="38" t="s">
        <v>29</v>
      </c>
    </row>
    <row r="31" spans="2:8" x14ac:dyDescent="0.25">
      <c r="C31" s="38">
        <f>C3</f>
        <v>7500</v>
      </c>
      <c r="D31" s="54">
        <f>'Network Load Calculator'!G32</f>
        <v>0</v>
      </c>
    </row>
    <row r="32" spans="2:8" x14ac:dyDescent="0.25">
      <c r="C32" s="38">
        <v>0</v>
      </c>
      <c r="D32" s="38">
        <v>0.1</v>
      </c>
    </row>
    <row r="33" spans="3:4" x14ac:dyDescent="0.25">
      <c r="C33" s="38">
        <v>2500</v>
      </c>
      <c r="D33" s="54">
        <f>10000-D31-D32</f>
        <v>9999.9</v>
      </c>
    </row>
    <row r="34" spans="3:4" x14ac:dyDescent="0.25">
      <c r="C34" s="38">
        <f>SUM(C31:C33)</f>
        <v>10000</v>
      </c>
      <c r="D34" s="38">
        <f>C34</f>
        <v>10000</v>
      </c>
    </row>
  </sheetData>
  <sheetProtection sheet="1" objects="1" scenarios="1" selectLockedCells="1" selectUnlockedCells="1"/>
  <customSheetViews>
    <customSheetView guid="{66B29E30-41CA-4AE1-8305-791346B5DF2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Network Load Calculator</vt:lpstr>
      <vt:lpstr>Background_Calc</vt:lpstr>
    </vt:vector>
  </TitlesOfParts>
  <Company>ProSoft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</dc:creator>
  <cp:lastModifiedBy>Juliette Dauphin</cp:lastModifiedBy>
  <dcterms:created xsi:type="dcterms:W3CDTF">2017-02-23T17:07:53Z</dcterms:created>
  <dcterms:modified xsi:type="dcterms:W3CDTF">2020-01-03T10:13:53Z</dcterms:modified>
</cp:coreProperties>
</file>